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juancarlos/Desktop/"/>
    </mc:Choice>
  </mc:AlternateContent>
  <xr:revisionPtr revIDLastSave="0" documentId="13_ncr:1_{01F9335A-2170-DB47-AAA2-755AA2F0C7BB}" xr6:coauthVersionLast="47" xr6:coauthVersionMax="47" xr10:uidLastSave="{00000000-0000-0000-0000-000000000000}"/>
  <bookViews>
    <workbookView xWindow="0" yWindow="500" windowWidth="51200" windowHeight="26800" activeTab="1" xr2:uid="{00000000-000D-0000-FFFF-FFFF00000000}"/>
  </bookViews>
  <sheets>
    <sheet name="Resumen y Leyenda" sheetId="1" r:id="rId1"/>
    <sheet name="Cuadro de Mando B2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P10" i="2"/>
  <c r="O10" i="2"/>
  <c r="N10" i="2"/>
  <c r="M10" i="2"/>
  <c r="K10" i="2"/>
  <c r="J10" i="2"/>
  <c r="I10" i="2"/>
  <c r="L10" i="2" s="1"/>
  <c r="H10" i="2"/>
  <c r="F10" i="2"/>
  <c r="G10" i="2" s="1"/>
  <c r="E10" i="2"/>
  <c r="D10" i="2"/>
  <c r="N9" i="2"/>
  <c r="L9" i="2"/>
  <c r="J9" i="2"/>
  <c r="Q9" i="2" s="1"/>
  <c r="G9" i="2"/>
  <c r="N8" i="2"/>
  <c r="L8" i="2"/>
  <c r="J8" i="2"/>
  <c r="Q8" i="2" s="1"/>
  <c r="G8" i="2"/>
  <c r="N7" i="2"/>
  <c r="L7" i="2"/>
  <c r="J7" i="2"/>
  <c r="Q7" i="2" s="1"/>
  <c r="G7" i="2"/>
  <c r="N6" i="2"/>
  <c r="L6" i="2"/>
  <c r="J6" i="2"/>
  <c r="Q6" i="2" s="1"/>
  <c r="G6" i="2"/>
  <c r="N5" i="2"/>
  <c r="L5" i="2"/>
  <c r="J5" i="2"/>
  <c r="Q5" i="2" s="1"/>
  <c r="G5" i="2"/>
  <c r="Q10" i="2" l="1"/>
</calcChain>
</file>

<file path=xl/sharedStrings.xml><?xml version="1.0" encoding="utf-8"?>
<sst xmlns="http://schemas.openxmlformats.org/spreadsheetml/2006/main" count="57" uniqueCount="53">
  <si>
    <t>CUADRO DE MANDO DE DESARROLLO DE NEGOCIO B2B</t>
  </si>
  <si>
    <t>Evaluación de Comportamientos (Inputs), Calidad de Ventas (Outputs) y Salud Financiera (v3.0 - Promedios Ponderados)</t>
  </si>
  <si>
    <t>ID</t>
  </si>
  <si>
    <t>Comercial / Responsable</t>
  </si>
  <si>
    <t>Zona / Sector</t>
  </si>
  <si>
    <t>Visitas Efectivas (Obj)</t>
  </si>
  <si>
    <t>Visitas Realizadas</t>
  </si>
  <si>
    <t>Peticiones Iniciadas</t>
  </si>
  <si>
    <t>Ratio Conv. (%)</t>
  </si>
  <si>
    <t>Facturación Bruta (€)</t>
  </si>
  <si>
    <t>Descuento Medio (%)</t>
  </si>
  <si>
    <t>Margen BAII (€)</t>
  </si>
  <si>
    <t>Margen BAII (%)</t>
  </si>
  <si>
    <t>Índice Esfuerzo Precio</t>
  </si>
  <si>
    <t>PMC (Días)</t>
  </si>
  <si>
    <t>Capital NOF (€)</t>
  </si>
  <si>
    <t>Ratio Morosidad (%)</t>
  </si>
  <si>
    <t>Venta Cruzada (€)</t>
  </si>
  <si>
    <t>Impacto Neto (€)</t>
  </si>
  <si>
    <t>COM-01</t>
  </si>
  <si>
    <t>Comercial A (Enfoque Volumen)</t>
  </si>
  <si>
    <t>Zona Norte / Industrial</t>
  </si>
  <si>
    <t>COM-02</t>
  </si>
  <si>
    <t>Comercial B (Enfoque Valor)</t>
  </si>
  <si>
    <t>Zona Centro / Tecnológico</t>
  </si>
  <si>
    <t>COM-03</t>
  </si>
  <si>
    <t>Comercial C (Mixto)</t>
  </si>
  <si>
    <t>Zona Levante / Servicios</t>
  </si>
  <si>
    <t>COM-04</t>
  </si>
  <si>
    <t>Comercial D (Cuentas Clave)</t>
  </si>
  <si>
    <t>Zona Sur / Agro B2B</t>
  </si>
  <si>
    <t>COM-05</t>
  </si>
  <si>
    <t>Comercial E (Prospección)</t>
  </si>
  <si>
    <t>Zona Cataluña / Farma</t>
  </si>
  <si>
    <t>TOTAL</t>
  </si>
  <si>
    <t>Consolidado de Equipo</t>
  </si>
  <si>
    <t>5 Comerciales</t>
  </si>
  <si>
    <t>Herramienta de Control por Comportamientos, Margen y Salud de Tesorería</t>
  </si>
  <si>
    <t>LEYENDA Y CÓDIGO DE COLORES</t>
  </si>
  <si>
    <t>Tipo de Celda</t>
  </si>
  <si>
    <t>Apariencia Visual</t>
  </si>
  <si>
    <t>Descripción / Instrucción de Uso</t>
  </si>
  <si>
    <t>Celda de Entrada (Input)</t>
  </si>
  <si>
    <t xml:space="preserve">  MUESTRA  </t>
  </si>
  <si>
    <t>Datos introducidos manualmente por el comercial o mando (modificables).</t>
  </si>
  <si>
    <t>Celda Calculada (Output)</t>
  </si>
  <si>
    <t>Fórmula automatizada en Excel (NO modificar manualmente).</t>
  </si>
  <si>
    <t>Cabecera de Sección</t>
  </si>
  <si>
    <t>Delimitador jerárquico de bloques de control.</t>
  </si>
  <si>
    <t>Resumen / Totales</t>
  </si>
  <si>
    <t>Totales consolidados y métricas de balance final (con promedios ponderados por facturación).</t>
  </si>
  <si>
    <t>Ir a la pestaña principal:</t>
  </si>
  <si>
    <t>Versión 3.0 — Estándar de Dirección Comercial B2B con Ponderación Peticionada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</si>
</sst>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\ \€"/>
  </numFmts>
  <fonts count="8" x14ac:knownFonts="1">
    <font>
      <sz val="11"/>
      <color theme="1"/>
      <name val="Calibri"/>
      <family val="2"/>
      <scheme val="minor"/>
    </font>
    <font>
      <b/>
      <sz val="16"/>
      <color rgb="FF1B365D"/>
      <name val="Calibri"/>
      <family val="2"/>
    </font>
    <font>
      <i/>
      <sz val="11"/>
      <color rgb="FF4A5568"/>
      <name val="Calibri"/>
      <family val="2"/>
    </font>
    <font>
      <b/>
      <sz val="12"/>
      <color rgb="FF1B365D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color rgb="FF2B6CB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C5282"/>
        <bgColor rgb="FF2C5282"/>
      </patternFill>
    </fill>
    <fill>
      <patternFill patternType="solid">
        <fgColor rgb="FFEBF8FF"/>
        <bgColor rgb="FFEBF8FF"/>
      </patternFill>
    </fill>
    <fill>
      <patternFill patternType="solid">
        <fgColor rgb="FFF0FFF4"/>
        <bgColor rgb="FFF0FFF4"/>
      </patternFill>
    </fill>
    <fill>
      <patternFill patternType="solid">
        <fgColor rgb="FFE2E8F0"/>
        <bgColor rgb="FFE2E8F0"/>
      </patternFill>
    </fill>
    <fill>
      <patternFill patternType="solid">
        <fgColor rgb="FF1B365D"/>
        <bgColor rgb="FF1B365D"/>
      </patternFill>
    </fill>
  </fills>
  <borders count="3">
    <border>
      <left/>
      <right/>
      <top/>
      <bottom/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  <border>
      <left/>
      <right/>
      <top style="thin">
        <color rgb="FF1B365D"/>
      </top>
      <bottom style="double">
        <color rgb="FF1B365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4" fillId="6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0" fontId="5" fillId="5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5" fontId="5" fillId="5" borderId="2" xfId="0" applyNumberFormat="1" applyFont="1" applyFill="1" applyBorder="1" applyAlignment="1">
      <alignment horizontal="right"/>
    </xf>
    <xf numFmtId="3" fontId="5" fillId="5" borderId="2" xfId="0" applyNumberFormat="1" applyFont="1" applyFill="1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4"/>
  <sheetViews>
    <sheetView workbookViewId="0">
      <selection activeCell="C14" sqref="C14"/>
    </sheetView>
  </sheetViews>
  <sheetFormatPr baseColWidth="10" defaultColWidth="8.83203125" defaultRowHeight="15" x14ac:dyDescent="0.2"/>
  <cols>
    <col min="2" max="2" width="28" customWidth="1"/>
    <col min="3" max="3" width="23.6640625" bestFit="1" customWidth="1"/>
    <col min="4" max="4" width="75" customWidth="1"/>
  </cols>
  <sheetData>
    <row r="2" spans="2:4" ht="21" x14ac:dyDescent="0.25">
      <c r="B2" s="1" t="s">
        <v>0</v>
      </c>
    </row>
    <row r="3" spans="2:4" x14ac:dyDescent="0.2">
      <c r="B3" s="2" t="s">
        <v>37</v>
      </c>
    </row>
    <row r="4" spans="2:4" x14ac:dyDescent="0.2">
      <c r="B4" s="2" t="s">
        <v>52</v>
      </c>
    </row>
    <row r="6" spans="2:4" ht="16" x14ac:dyDescent="0.2">
      <c r="B6" s="3" t="s">
        <v>38</v>
      </c>
    </row>
    <row r="7" spans="2:4" x14ac:dyDescent="0.2">
      <c r="B7" s="4" t="s">
        <v>39</v>
      </c>
      <c r="C7" s="4" t="s">
        <v>40</v>
      </c>
      <c r="D7" s="4" t="s">
        <v>41</v>
      </c>
    </row>
    <row r="8" spans="2:4" x14ac:dyDescent="0.2">
      <c r="B8" s="5" t="s">
        <v>42</v>
      </c>
      <c r="C8" s="6" t="s">
        <v>43</v>
      </c>
      <c r="D8" s="7" t="s">
        <v>44</v>
      </c>
    </row>
    <row r="9" spans="2:4" x14ac:dyDescent="0.2">
      <c r="B9" s="5" t="s">
        <v>45</v>
      </c>
      <c r="C9" s="8" t="s">
        <v>43</v>
      </c>
      <c r="D9" s="7" t="s">
        <v>46</v>
      </c>
    </row>
    <row r="10" spans="2:4" x14ac:dyDescent="0.2">
      <c r="B10" s="5" t="s">
        <v>47</v>
      </c>
      <c r="C10" s="9" t="s">
        <v>43</v>
      </c>
      <c r="D10" s="7" t="s">
        <v>48</v>
      </c>
    </row>
    <row r="11" spans="2:4" x14ac:dyDescent="0.2">
      <c r="B11" s="5" t="s">
        <v>49</v>
      </c>
      <c r="C11" s="10" t="s">
        <v>43</v>
      </c>
      <c r="D11" s="7" t="s">
        <v>50</v>
      </c>
    </row>
    <row r="14" spans="2:4" x14ac:dyDescent="0.2">
      <c r="B14" s="11" t="s">
        <v>51</v>
      </c>
      <c r="C14" s="12" t="str">
        <f>HYPERLINK("#'Cuadro de Mando B2B'!A1", "Ver Cuadro de Mando B2B →")</f>
        <v>Ver Cuadro de Mando B2B →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"/>
  <sheetViews>
    <sheetView tabSelected="1" workbookViewId="0">
      <selection activeCell="A2" sqref="A2:Q2"/>
    </sheetView>
  </sheetViews>
  <sheetFormatPr baseColWidth="10" defaultColWidth="8.83203125" defaultRowHeight="15" x14ac:dyDescent="0.2"/>
  <cols>
    <col min="1" max="1" width="10" customWidth="1"/>
    <col min="2" max="2" width="25.1640625" bestFit="1" customWidth="1"/>
    <col min="3" max="3" width="21" bestFit="1" customWidth="1"/>
    <col min="4" max="4" width="17.33203125" bestFit="1" customWidth="1"/>
    <col min="5" max="5" width="14.33203125" bestFit="1" customWidth="1"/>
    <col min="6" max="6" width="16.5" bestFit="1" customWidth="1"/>
    <col min="7" max="7" width="12.5" bestFit="1" customWidth="1"/>
    <col min="8" max="8" width="17.33203125" bestFit="1" customWidth="1"/>
    <col min="9" max="9" width="17.83203125" bestFit="1" customWidth="1"/>
    <col min="10" max="10" width="13.1640625" bestFit="1" customWidth="1"/>
    <col min="11" max="11" width="13.33203125" bestFit="1" customWidth="1"/>
    <col min="12" max="12" width="18" customWidth="1"/>
    <col min="13" max="13" width="9.5" bestFit="1" customWidth="1"/>
    <col min="14" max="14" width="12.6640625" bestFit="1" customWidth="1"/>
    <col min="15" max="15" width="16.6640625" bestFit="1" customWidth="1"/>
    <col min="16" max="16" width="14.6640625" bestFit="1" customWidth="1"/>
    <col min="17" max="17" width="14" bestFit="1" customWidth="1"/>
  </cols>
  <sheetData>
    <row r="1" spans="1:17" ht="21" x14ac:dyDescent="0.2">
      <c r="A1" s="28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4" spans="1:17" ht="28" customHeight="1" x14ac:dyDescent="0.2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</row>
    <row r="5" spans="1:17" x14ac:dyDescent="0.2">
      <c r="A5" s="14" t="s">
        <v>19</v>
      </c>
      <c r="B5" s="14" t="s">
        <v>20</v>
      </c>
      <c r="C5" s="14" t="s">
        <v>21</v>
      </c>
      <c r="D5" s="15">
        <v>80</v>
      </c>
      <c r="E5" s="15">
        <v>85</v>
      </c>
      <c r="F5" s="15">
        <v>24</v>
      </c>
      <c r="G5" s="16">
        <f t="shared" ref="G5:G10" si="0">IFERROR(F5/E5, 0)</f>
        <v>0.28235294117647058</v>
      </c>
      <c r="H5" s="17">
        <v>1050000</v>
      </c>
      <c r="I5" s="18">
        <v>0.14000000000000001</v>
      </c>
      <c r="J5" s="19">
        <f>H5*K5</f>
        <v>231000</v>
      </c>
      <c r="K5" s="18">
        <v>0.22</v>
      </c>
      <c r="L5" s="16">
        <f t="shared" ref="L5:L10" si="1">1-I5</f>
        <v>0.86</v>
      </c>
      <c r="M5" s="20">
        <v>90</v>
      </c>
      <c r="N5" s="19">
        <f>H5*(M5/365)</f>
        <v>258904.10958904109</v>
      </c>
      <c r="O5" s="18">
        <v>0.03</v>
      </c>
      <c r="P5" s="17">
        <v>45000</v>
      </c>
      <c r="Q5" s="19">
        <f>J5-(H5*O5)</f>
        <v>199500</v>
      </c>
    </row>
    <row r="6" spans="1:17" x14ac:dyDescent="0.2">
      <c r="A6" s="14" t="s">
        <v>22</v>
      </c>
      <c r="B6" s="14" t="s">
        <v>23</v>
      </c>
      <c r="C6" s="14" t="s">
        <v>24</v>
      </c>
      <c r="D6" s="15">
        <v>80</v>
      </c>
      <c r="E6" s="15">
        <v>82</v>
      </c>
      <c r="F6" s="15">
        <v>30</v>
      </c>
      <c r="G6" s="16">
        <f t="shared" si="0"/>
        <v>0.36585365853658536</v>
      </c>
      <c r="H6" s="17">
        <v>950000</v>
      </c>
      <c r="I6" s="18">
        <v>0.03</v>
      </c>
      <c r="J6" s="19">
        <f>H6*K6</f>
        <v>342000</v>
      </c>
      <c r="K6" s="18">
        <v>0.36</v>
      </c>
      <c r="L6" s="16">
        <f t="shared" si="1"/>
        <v>0.97</v>
      </c>
      <c r="M6" s="20">
        <v>40</v>
      </c>
      <c r="N6" s="19">
        <f>H6*(M6/365)</f>
        <v>104109.58904109588</v>
      </c>
      <c r="O6" s="18">
        <v>0</v>
      </c>
      <c r="P6" s="17">
        <v>120000</v>
      </c>
      <c r="Q6" s="19">
        <f>J6-(H6*O6)</f>
        <v>342000</v>
      </c>
    </row>
    <row r="7" spans="1:17" x14ac:dyDescent="0.2">
      <c r="A7" s="14" t="s">
        <v>25</v>
      </c>
      <c r="B7" s="14" t="s">
        <v>26</v>
      </c>
      <c r="C7" s="14" t="s">
        <v>27</v>
      </c>
      <c r="D7" s="15">
        <v>75</v>
      </c>
      <c r="E7" s="15">
        <v>78</v>
      </c>
      <c r="F7" s="15">
        <v>22</v>
      </c>
      <c r="G7" s="16">
        <f t="shared" si="0"/>
        <v>0.28205128205128205</v>
      </c>
      <c r="H7" s="17">
        <v>880000</v>
      </c>
      <c r="I7" s="18">
        <v>0.08</v>
      </c>
      <c r="J7" s="19">
        <f>H7*K7</f>
        <v>246400.00000000003</v>
      </c>
      <c r="K7" s="18">
        <v>0.28000000000000003</v>
      </c>
      <c r="L7" s="16">
        <f t="shared" si="1"/>
        <v>0.92</v>
      </c>
      <c r="M7" s="20">
        <v>55</v>
      </c>
      <c r="N7" s="19">
        <f>H7*(M7/365)</f>
        <v>132602.73972602739</v>
      </c>
      <c r="O7" s="18">
        <v>0.01</v>
      </c>
      <c r="P7" s="17">
        <v>65000</v>
      </c>
      <c r="Q7" s="19">
        <f>J7-(H7*O7)</f>
        <v>237600.00000000003</v>
      </c>
    </row>
    <row r="8" spans="1:17" x14ac:dyDescent="0.2">
      <c r="A8" s="14" t="s">
        <v>28</v>
      </c>
      <c r="B8" s="14" t="s">
        <v>29</v>
      </c>
      <c r="C8" s="14" t="s">
        <v>30</v>
      </c>
      <c r="D8" s="15">
        <v>60</v>
      </c>
      <c r="E8" s="15">
        <v>64</v>
      </c>
      <c r="F8" s="15">
        <v>18</v>
      </c>
      <c r="G8" s="16">
        <f t="shared" si="0"/>
        <v>0.28125</v>
      </c>
      <c r="H8" s="17">
        <v>1120000</v>
      </c>
      <c r="I8" s="18">
        <v>0.04</v>
      </c>
      <c r="J8" s="19">
        <f>H8*K8</f>
        <v>358400</v>
      </c>
      <c r="K8" s="18">
        <v>0.32</v>
      </c>
      <c r="L8" s="16">
        <f t="shared" si="1"/>
        <v>0.96</v>
      </c>
      <c r="M8" s="20">
        <v>45</v>
      </c>
      <c r="N8" s="19">
        <f>H8*(M8/365)</f>
        <v>138082.19178082192</v>
      </c>
      <c r="O8" s="18">
        <v>5.0000000000000001E-3</v>
      </c>
      <c r="P8" s="17">
        <v>180000</v>
      </c>
      <c r="Q8" s="19">
        <f>J8-(H8*O8)</f>
        <v>352800</v>
      </c>
    </row>
    <row r="9" spans="1:17" x14ac:dyDescent="0.2">
      <c r="A9" s="14" t="s">
        <v>31</v>
      </c>
      <c r="B9" s="14" t="s">
        <v>32</v>
      </c>
      <c r="C9" s="14" t="s">
        <v>33</v>
      </c>
      <c r="D9" s="15">
        <v>90</v>
      </c>
      <c r="E9" s="15">
        <v>92</v>
      </c>
      <c r="F9" s="15">
        <v>35</v>
      </c>
      <c r="G9" s="16">
        <f t="shared" si="0"/>
        <v>0.38043478260869568</v>
      </c>
      <c r="H9" s="17">
        <v>720000</v>
      </c>
      <c r="I9" s="18">
        <v>0.1</v>
      </c>
      <c r="J9" s="19">
        <f>H9*K9</f>
        <v>187200</v>
      </c>
      <c r="K9" s="18">
        <v>0.26</v>
      </c>
      <c r="L9" s="16">
        <f t="shared" si="1"/>
        <v>0.9</v>
      </c>
      <c r="M9" s="20">
        <v>65</v>
      </c>
      <c r="N9" s="19">
        <f>H9*(M9/365)</f>
        <v>128219.17808219178</v>
      </c>
      <c r="O9" s="18">
        <v>0.02</v>
      </c>
      <c r="P9" s="17">
        <v>30000</v>
      </c>
      <c r="Q9" s="19">
        <f>J9-(H9*O9)</f>
        <v>172800</v>
      </c>
    </row>
    <row r="10" spans="1:17" x14ac:dyDescent="0.2">
      <c r="A10" s="21" t="s">
        <v>34</v>
      </c>
      <c r="B10" s="21" t="s">
        <v>35</v>
      </c>
      <c r="C10" s="21" t="s">
        <v>36</v>
      </c>
      <c r="D10" s="22">
        <f>SUM(D5:D9)</f>
        <v>385</v>
      </c>
      <c r="E10" s="22">
        <f>SUM(E5:E9)</f>
        <v>401</v>
      </c>
      <c r="F10" s="22">
        <f>SUM(F5:F9)</f>
        <v>129</v>
      </c>
      <c r="G10" s="23">
        <f t="shared" si="0"/>
        <v>0.32169576059850374</v>
      </c>
      <c r="H10" s="24">
        <f>SUM(H5:H9)</f>
        <v>4720000</v>
      </c>
      <c r="I10" s="23">
        <f>SUMPRODUCT(H5:H9, I5:I9)/SUM(H5:H9)</f>
        <v>7.6843220338983054E-2</v>
      </c>
      <c r="J10" s="24">
        <f>SUM(J5:J9)</f>
        <v>1365000</v>
      </c>
      <c r="K10" s="23">
        <f>IFERROR(J10/H10, 0)</f>
        <v>0.28919491525423729</v>
      </c>
      <c r="L10" s="23">
        <f t="shared" si="1"/>
        <v>0.92315677966101695</v>
      </c>
      <c r="M10" s="25">
        <f>SUMPRODUCT(H5:H9, M5:M9)/SUM(H5:H9)</f>
        <v>58.91949152542373</v>
      </c>
      <c r="N10" s="24">
        <f>SUM(N5:N9)</f>
        <v>761917.808219178</v>
      </c>
      <c r="O10" s="23">
        <f>SUMPRODUCT(H5:H9, O5:O9)/SUM(H5:H9)</f>
        <v>1.2775423728813559E-2</v>
      </c>
      <c r="P10" s="24">
        <f>SUM(P5:P9)</f>
        <v>440000</v>
      </c>
      <c r="Q10" s="24">
        <f>SUM(Q5:Q9)</f>
        <v>1304700</v>
      </c>
    </row>
  </sheetData>
  <mergeCells count="2">
    <mergeCell ref="A2:Q2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y Leyenda</vt:lpstr>
      <vt:lpstr>Cuadro de Mando B2B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Carlos Sevilla Banegas</cp:lastModifiedBy>
  <dcterms:created xsi:type="dcterms:W3CDTF">2026-09-27T16:35:09Z</dcterms:created>
  <dcterms:modified xsi:type="dcterms:W3CDTF">2026-09-27T16:37:41Z</dcterms:modified>
</cp:coreProperties>
</file>